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2"/>
  </bookViews>
  <sheets>
    <sheet name="Employee Details " sheetId="1" r:id="rId1"/>
    <sheet name="Salary Breakup " sheetId="2" r:id="rId2"/>
    <sheet name="CTC Design" sheetId="3" r:id="rId3"/>
    <sheet name="HRA" sheetId="4" r:id="rId4"/>
  </sheets>
  <definedNames/>
  <calcPr fullCalcOnLoad="1"/>
</workbook>
</file>

<file path=xl/sharedStrings.xml><?xml version="1.0" encoding="utf-8"?>
<sst xmlns="http://schemas.openxmlformats.org/spreadsheetml/2006/main" count="120" uniqueCount="61">
  <si>
    <t xml:space="preserve">Pay Heads </t>
  </si>
  <si>
    <t xml:space="preserve">Monthly </t>
  </si>
  <si>
    <t>Yearly</t>
  </si>
  <si>
    <t>Comments'</t>
  </si>
  <si>
    <t>DA</t>
  </si>
  <si>
    <t>HRA</t>
  </si>
  <si>
    <t>Medical</t>
  </si>
  <si>
    <t>Sr. No</t>
  </si>
  <si>
    <t xml:space="preserve">Employee Name </t>
  </si>
  <si>
    <t>Swapnil</t>
  </si>
  <si>
    <t>Navnath</t>
  </si>
  <si>
    <t>Shekhar</t>
  </si>
  <si>
    <t>Rahul</t>
  </si>
  <si>
    <t>Nitin</t>
  </si>
  <si>
    <t>Designation</t>
  </si>
  <si>
    <t>Department</t>
  </si>
  <si>
    <t xml:space="preserve">CTC </t>
  </si>
  <si>
    <t>department Head</t>
  </si>
  <si>
    <t>HR</t>
  </si>
  <si>
    <t>Statergy</t>
  </si>
  <si>
    <t>Technology</t>
  </si>
  <si>
    <t>Innovation</t>
  </si>
  <si>
    <t>Finance</t>
  </si>
  <si>
    <t>LTA</t>
  </si>
  <si>
    <t>Payheads</t>
  </si>
  <si>
    <t>Comments</t>
  </si>
  <si>
    <t>Basic</t>
  </si>
  <si>
    <t>40% OF CTC</t>
  </si>
  <si>
    <t>30% OF BASIC</t>
  </si>
  <si>
    <t>40% OF BASIC</t>
  </si>
  <si>
    <t>Fixed 800 P.M.</t>
  </si>
  <si>
    <t>Fixed 1000 P.M.</t>
  </si>
  <si>
    <t>PF</t>
  </si>
  <si>
    <t>PT</t>
  </si>
  <si>
    <t>Conveyance AL</t>
  </si>
  <si>
    <t>Educational AL</t>
  </si>
  <si>
    <t>Special AL</t>
  </si>
  <si>
    <t>Gross(A)</t>
  </si>
  <si>
    <t>Reimburse(B)</t>
  </si>
  <si>
    <t>Er cont.(C)</t>
  </si>
  <si>
    <t>CTC(A+B+C)</t>
  </si>
  <si>
    <t>Ee cont(D)</t>
  </si>
  <si>
    <t>Net Salary(A-D)</t>
  </si>
  <si>
    <t>2000 P.M.</t>
  </si>
  <si>
    <t>1 Month's basic for every  year</t>
  </si>
  <si>
    <t>(A+B+C)</t>
  </si>
  <si>
    <t>12% on (basic+DA)</t>
  </si>
  <si>
    <t>2500 P.A.</t>
  </si>
  <si>
    <r>
      <t>(Gross sal</t>
    </r>
    <r>
      <rPr>
        <b/>
        <sz val="10"/>
        <rFont val="Arial"/>
        <family val="2"/>
      </rPr>
      <t xml:space="preserve"> -</t>
    </r>
    <r>
      <rPr>
        <sz val="10"/>
        <rFont val="Arial"/>
        <family val="0"/>
      </rPr>
      <t xml:space="preserve"> Ee cont)</t>
    </r>
  </si>
  <si>
    <t xml:space="preserve">12% on (basic+DA) </t>
  </si>
  <si>
    <t>Region</t>
  </si>
  <si>
    <t>Pune</t>
  </si>
  <si>
    <t>Rent paid</t>
  </si>
  <si>
    <t>Company provided  HRA</t>
  </si>
  <si>
    <t>50% of yearly (basic+DA) in case of metro city</t>
  </si>
  <si>
    <t>m</t>
  </si>
  <si>
    <t xml:space="preserve">city </t>
  </si>
  <si>
    <t>Rent paid-10%of Baic +da</t>
  </si>
  <si>
    <t>tax exempted amount</t>
  </si>
  <si>
    <t>Taxable amount</t>
  </si>
  <si>
    <t>company provided -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</si>
</sst>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C33" sqref="C33:C34"/>
    </sheetView>
  </sheetViews>
  <sheetFormatPr defaultColWidth="9.140625" defaultRowHeight="12.75"/>
  <cols>
    <col min="2" max="2" width="15.421875" style="0" bestFit="1" customWidth="1"/>
    <col min="3" max="3" width="15.28125" style="0" bestFit="1" customWidth="1"/>
    <col min="4" max="4" width="10.57421875" style="0" bestFit="1" customWidth="1"/>
  </cols>
  <sheetData>
    <row r="3" spans="1:6" ht="12.75">
      <c r="A3" t="s">
        <v>7</v>
      </c>
      <c r="B3" t="s">
        <v>8</v>
      </c>
      <c r="C3" t="s">
        <v>14</v>
      </c>
      <c r="D3" t="s">
        <v>15</v>
      </c>
      <c r="E3" t="s">
        <v>16</v>
      </c>
      <c r="F3" t="s">
        <v>50</v>
      </c>
    </row>
    <row r="4" spans="1:6" ht="12.75">
      <c r="A4">
        <v>1</v>
      </c>
      <c r="B4" t="s">
        <v>9</v>
      </c>
      <c r="C4" t="s">
        <v>17</v>
      </c>
      <c r="D4" t="s">
        <v>18</v>
      </c>
      <c r="E4">
        <v>1050000</v>
      </c>
      <c r="F4" t="s">
        <v>51</v>
      </c>
    </row>
    <row r="5" spans="1:6" ht="12.75">
      <c r="A5">
        <v>2</v>
      </c>
      <c r="B5" t="s">
        <v>10</v>
      </c>
      <c r="C5" t="s">
        <v>17</v>
      </c>
      <c r="D5" t="s">
        <v>19</v>
      </c>
      <c r="E5">
        <v>950000</v>
      </c>
      <c r="F5" t="s">
        <v>51</v>
      </c>
    </row>
    <row r="6" spans="1:6" ht="12.75">
      <c r="A6">
        <v>3</v>
      </c>
      <c r="B6" t="s">
        <v>11</v>
      </c>
      <c r="C6" t="s">
        <v>17</v>
      </c>
      <c r="D6" t="s">
        <v>20</v>
      </c>
      <c r="E6">
        <v>850000</v>
      </c>
      <c r="F6" t="s">
        <v>51</v>
      </c>
    </row>
    <row r="7" spans="1:6" ht="12.75">
      <c r="A7">
        <v>4</v>
      </c>
      <c r="B7" t="s">
        <v>12</v>
      </c>
      <c r="C7" t="s">
        <v>17</v>
      </c>
      <c r="D7" t="s">
        <v>21</v>
      </c>
      <c r="E7">
        <v>750000</v>
      </c>
      <c r="F7" t="s">
        <v>51</v>
      </c>
    </row>
    <row r="8" spans="1:6" ht="12.75">
      <c r="A8">
        <v>5</v>
      </c>
      <c r="B8" t="s">
        <v>13</v>
      </c>
      <c r="C8" t="s">
        <v>17</v>
      </c>
      <c r="D8" t="s">
        <v>22</v>
      </c>
      <c r="E8">
        <v>650000</v>
      </c>
      <c r="F8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B26" sqref="B26"/>
    </sheetView>
  </sheetViews>
  <sheetFormatPr defaultColWidth="9.140625" defaultRowHeight="12.75"/>
  <cols>
    <col min="1" max="1" width="14.140625" style="0" bestFit="1" customWidth="1"/>
    <col min="2" max="2" width="26.7109375" style="0" bestFit="1" customWidth="1"/>
  </cols>
  <sheetData>
    <row r="2" ht="13.5" thickBot="1"/>
    <row r="3" spans="1:2" ht="12.75">
      <c r="A3" s="2" t="s">
        <v>0</v>
      </c>
      <c r="B3" s="3" t="s">
        <v>3</v>
      </c>
    </row>
    <row r="4" spans="1:2" ht="12.75">
      <c r="A4" s="1"/>
      <c r="B4" s="1"/>
    </row>
    <row r="5" spans="1:2" ht="12.75">
      <c r="A5" s="6" t="s">
        <v>26</v>
      </c>
      <c r="B5" s="6" t="s">
        <v>27</v>
      </c>
    </row>
    <row r="6" spans="1:2" ht="12.75">
      <c r="A6" s="6" t="s">
        <v>4</v>
      </c>
      <c r="B6" s="6" t="s">
        <v>28</v>
      </c>
    </row>
    <row r="7" spans="1:2" ht="12.75">
      <c r="A7" s="6" t="s">
        <v>5</v>
      </c>
      <c r="B7" s="6" t="s">
        <v>29</v>
      </c>
    </row>
    <row r="8" spans="1:2" ht="12.75">
      <c r="A8" s="6" t="s">
        <v>34</v>
      </c>
      <c r="B8" s="6" t="s">
        <v>30</v>
      </c>
    </row>
    <row r="9" spans="1:2" ht="12.75">
      <c r="A9" s="6" t="s">
        <v>35</v>
      </c>
      <c r="B9" s="6" t="s">
        <v>31</v>
      </c>
    </row>
    <row r="10" spans="1:2" ht="12.75">
      <c r="A10" s="6" t="s">
        <v>36</v>
      </c>
      <c r="B10" s="6"/>
    </row>
    <row r="11" spans="1:2" ht="12.75">
      <c r="A11" s="16" t="s">
        <v>37</v>
      </c>
      <c r="B11" s="6"/>
    </row>
    <row r="12" spans="1:2" ht="12.75">
      <c r="A12" s="16" t="s">
        <v>38</v>
      </c>
      <c r="B12" s="6"/>
    </row>
    <row r="13" spans="1:2" ht="12.75">
      <c r="A13" s="6" t="s">
        <v>6</v>
      </c>
      <c r="B13" s="6" t="s">
        <v>43</v>
      </c>
    </row>
    <row r="14" spans="1:2" ht="12.75">
      <c r="A14" s="6" t="s">
        <v>23</v>
      </c>
      <c r="B14" s="6" t="s">
        <v>44</v>
      </c>
    </row>
    <row r="15" spans="1:2" ht="12.75">
      <c r="A15" s="16" t="s">
        <v>39</v>
      </c>
      <c r="B15" s="6"/>
    </row>
    <row r="16" spans="1:2" ht="12.75">
      <c r="A16" s="6" t="s">
        <v>32</v>
      </c>
      <c r="B16" s="6" t="s">
        <v>49</v>
      </c>
    </row>
    <row r="17" spans="1:2" ht="12.75">
      <c r="A17" s="6" t="s">
        <v>40</v>
      </c>
      <c r="B17" s="6" t="s">
        <v>45</v>
      </c>
    </row>
    <row r="18" spans="1:2" ht="12.75">
      <c r="A18" s="16" t="s">
        <v>41</v>
      </c>
      <c r="B18" s="6"/>
    </row>
    <row r="19" spans="1:2" ht="12.75">
      <c r="A19" s="6" t="s">
        <v>32</v>
      </c>
      <c r="B19" s="6" t="s">
        <v>46</v>
      </c>
    </row>
    <row r="20" spans="1:2" ht="12.75">
      <c r="A20" s="6" t="s">
        <v>33</v>
      </c>
      <c r="B20" s="6" t="s">
        <v>47</v>
      </c>
    </row>
    <row r="21" spans="1:2" ht="12.75">
      <c r="A21" s="16" t="s">
        <v>42</v>
      </c>
      <c r="B21" s="6" t="s">
        <v>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4.8515625" style="0" bestFit="1" customWidth="1"/>
    <col min="2" max="2" width="8.7109375" style="0" bestFit="1" customWidth="1"/>
    <col min="3" max="3" width="7.00390625" style="0" bestFit="1" customWidth="1"/>
    <col min="4" max="4" width="8.7109375" style="0" bestFit="1" customWidth="1"/>
    <col min="5" max="5" width="7.00390625" style="0" bestFit="1" customWidth="1"/>
    <col min="6" max="6" width="8.7109375" style="0" bestFit="1" customWidth="1"/>
    <col min="7" max="7" width="7.00390625" style="0" bestFit="1" customWidth="1"/>
    <col min="8" max="8" width="8.7109375" style="0" bestFit="1" customWidth="1"/>
    <col min="9" max="9" width="7.00390625" style="0" bestFit="1" customWidth="1"/>
    <col min="10" max="10" width="8.7109375" style="0" bestFit="1" customWidth="1"/>
    <col min="11" max="11" width="7.00390625" style="0" bestFit="1" customWidth="1"/>
    <col min="12" max="12" width="26.7109375" style="0" bestFit="1" customWidth="1"/>
    <col min="13" max="13" width="13.57421875" style="0" bestFit="1" customWidth="1"/>
    <col min="14" max="14" width="14.421875" style="0" bestFit="1" customWidth="1"/>
  </cols>
  <sheetData>
    <row r="1" spans="1:5" ht="12.75">
      <c r="A1" s="5"/>
      <c r="B1" s="5"/>
      <c r="C1" s="5"/>
      <c r="D1" s="5"/>
      <c r="E1" s="5"/>
    </row>
    <row r="3" spans="1:14" ht="12.75">
      <c r="A3" s="1"/>
      <c r="B3" s="19" t="s">
        <v>9</v>
      </c>
      <c r="C3" s="19"/>
      <c r="D3" s="19" t="s">
        <v>10</v>
      </c>
      <c r="E3" s="19"/>
      <c r="F3" s="19" t="s">
        <v>11</v>
      </c>
      <c r="G3" s="19"/>
      <c r="H3" s="19" t="s">
        <v>12</v>
      </c>
      <c r="I3" s="19"/>
      <c r="J3" s="19" t="s">
        <v>13</v>
      </c>
      <c r="K3" s="19"/>
      <c r="L3" s="8" t="s">
        <v>25</v>
      </c>
      <c r="M3" s="18"/>
      <c r="N3" s="18"/>
    </row>
    <row r="4" spans="1:14" ht="12.75">
      <c r="A4" s="8" t="s">
        <v>16</v>
      </c>
      <c r="B4" s="20">
        <v>300000</v>
      </c>
      <c r="C4" s="20"/>
      <c r="D4" s="20">
        <v>290000</v>
      </c>
      <c r="E4" s="20"/>
      <c r="F4" s="20">
        <v>250000</v>
      </c>
      <c r="G4" s="20"/>
      <c r="H4" s="20">
        <v>295000</v>
      </c>
      <c r="I4" s="20"/>
      <c r="J4" s="20">
        <v>230000</v>
      </c>
      <c r="K4" s="20"/>
      <c r="L4" s="1"/>
      <c r="M4" s="4"/>
      <c r="N4" s="4"/>
    </row>
    <row r="5" spans="1:14" ht="12.75">
      <c r="A5" s="1"/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9" t="s">
        <v>2</v>
      </c>
      <c r="H5" s="8" t="s">
        <v>1</v>
      </c>
      <c r="I5" s="9" t="s">
        <v>2</v>
      </c>
      <c r="J5" s="9" t="s">
        <v>1</v>
      </c>
      <c r="K5" s="9" t="s">
        <v>2</v>
      </c>
      <c r="L5" s="1"/>
      <c r="M5" s="18"/>
      <c r="N5" s="18"/>
    </row>
    <row r="6" spans="1:14" ht="12.75">
      <c r="A6" s="8" t="s">
        <v>24</v>
      </c>
      <c r="B6" s="1"/>
      <c r="C6" s="7"/>
      <c r="D6" s="7"/>
      <c r="E6" s="7"/>
      <c r="F6" s="7"/>
      <c r="G6" s="7"/>
      <c r="H6" s="7"/>
      <c r="I6" s="7"/>
      <c r="J6" s="7"/>
      <c r="K6" s="7"/>
      <c r="L6" s="1"/>
      <c r="M6" s="18"/>
      <c r="N6" s="18"/>
    </row>
    <row r="7" spans="1:14" ht="12.75">
      <c r="A7" s="1"/>
      <c r="B7" s="13"/>
      <c r="C7" s="7"/>
      <c r="D7" s="7"/>
      <c r="E7" s="7"/>
      <c r="F7" s="7"/>
      <c r="G7" s="7"/>
      <c r="H7" s="7"/>
      <c r="I7" s="7"/>
      <c r="J7" s="7"/>
      <c r="K7" s="7"/>
      <c r="L7" s="1"/>
      <c r="M7" s="18"/>
      <c r="N7" s="18"/>
    </row>
    <row r="8" spans="1:14" ht="12.75">
      <c r="A8" s="6" t="s">
        <v>26</v>
      </c>
      <c r="B8" s="14">
        <f>C8/12</f>
        <v>10000</v>
      </c>
      <c r="C8" s="11">
        <f>B4*40/100</f>
        <v>120000</v>
      </c>
      <c r="D8" s="14">
        <f>E8/12</f>
        <v>9666.666666666666</v>
      </c>
      <c r="E8" s="11">
        <f>D4*40/100</f>
        <v>116000</v>
      </c>
      <c r="F8" s="14">
        <f>G8/12</f>
        <v>8333.333333333334</v>
      </c>
      <c r="G8" s="11">
        <f>F4*40/100</f>
        <v>100000</v>
      </c>
      <c r="H8" s="14">
        <f>I8/12</f>
        <v>9833.333333333334</v>
      </c>
      <c r="I8" s="11">
        <f>H4*40/100</f>
        <v>118000</v>
      </c>
      <c r="J8" s="14">
        <f>K8/12</f>
        <v>7666.666666666667</v>
      </c>
      <c r="K8" s="11">
        <f>J4*40/100</f>
        <v>92000</v>
      </c>
      <c r="L8" s="6" t="s">
        <v>27</v>
      </c>
      <c r="M8" s="18"/>
      <c r="N8" s="18"/>
    </row>
    <row r="9" spans="1:14" ht="12.75">
      <c r="A9" s="6" t="s">
        <v>4</v>
      </c>
      <c r="B9" s="14">
        <f aca="true" t="shared" si="0" ref="B9:D10">C9/12</f>
        <v>3000</v>
      </c>
      <c r="C9" s="11">
        <f>C8*30/100</f>
        <v>36000</v>
      </c>
      <c r="D9" s="14">
        <f t="shared" si="0"/>
        <v>2900</v>
      </c>
      <c r="E9" s="11">
        <f>E8*30/100</f>
        <v>34800</v>
      </c>
      <c r="F9" s="14">
        <f>G9/12</f>
        <v>2500</v>
      </c>
      <c r="G9" s="11">
        <f>G8*30/100</f>
        <v>30000</v>
      </c>
      <c r="H9" s="14">
        <f>I9/12</f>
        <v>2950</v>
      </c>
      <c r="I9" s="11">
        <f>I8*30/100</f>
        <v>35400</v>
      </c>
      <c r="J9" s="14">
        <f>K9/12</f>
        <v>2300</v>
      </c>
      <c r="K9" s="11">
        <f>K8*30/100</f>
        <v>27600</v>
      </c>
      <c r="L9" s="6" t="s">
        <v>28</v>
      </c>
      <c r="M9" s="18"/>
      <c r="N9" s="18"/>
    </row>
    <row r="10" spans="1:14" ht="12.75">
      <c r="A10" s="6" t="s">
        <v>5</v>
      </c>
      <c r="B10" s="14">
        <f t="shared" si="0"/>
        <v>4000</v>
      </c>
      <c r="C10" s="11">
        <f>C8*40/100</f>
        <v>48000</v>
      </c>
      <c r="D10" s="14">
        <f t="shared" si="0"/>
        <v>3866.6666666666665</v>
      </c>
      <c r="E10" s="11">
        <f>E8*40/100</f>
        <v>46400</v>
      </c>
      <c r="F10" s="14">
        <f>G10/12</f>
        <v>3333.3333333333335</v>
      </c>
      <c r="G10" s="11">
        <f>G8*40/100</f>
        <v>40000</v>
      </c>
      <c r="H10" s="14">
        <f>I10/12</f>
        <v>3933.3333333333335</v>
      </c>
      <c r="I10" s="11">
        <f>I8*40/100</f>
        <v>47200</v>
      </c>
      <c r="J10" s="14">
        <f>K10/12</f>
        <v>3066.6666666666665</v>
      </c>
      <c r="K10" s="11">
        <f>K8*40/100</f>
        <v>36800</v>
      </c>
      <c r="L10" s="6" t="s">
        <v>29</v>
      </c>
      <c r="M10" s="18"/>
      <c r="N10" s="18"/>
    </row>
    <row r="11" spans="1:14" ht="12.75">
      <c r="A11" s="6" t="s">
        <v>34</v>
      </c>
      <c r="B11" s="15">
        <v>800</v>
      </c>
      <c r="C11" s="10">
        <f>B11*12</f>
        <v>9600</v>
      </c>
      <c r="D11" s="15">
        <v>800</v>
      </c>
      <c r="E11" s="10">
        <f>D11*12</f>
        <v>9600</v>
      </c>
      <c r="F11" s="15">
        <v>800</v>
      </c>
      <c r="G11" s="10">
        <f>F11*12</f>
        <v>9600</v>
      </c>
      <c r="H11" s="15">
        <v>800</v>
      </c>
      <c r="I11" s="10">
        <f>H11*12</f>
        <v>9600</v>
      </c>
      <c r="J11" s="15">
        <v>800</v>
      </c>
      <c r="K11" s="10">
        <f>J11*12</f>
        <v>9600</v>
      </c>
      <c r="L11" s="6" t="s">
        <v>30</v>
      </c>
      <c r="M11" s="18"/>
      <c r="N11" s="18"/>
    </row>
    <row r="12" spans="1:14" ht="12.75">
      <c r="A12" s="6" t="s">
        <v>35</v>
      </c>
      <c r="B12" s="15">
        <v>1000</v>
      </c>
      <c r="C12" s="10">
        <f>B12*12</f>
        <v>12000</v>
      </c>
      <c r="D12" s="15">
        <v>1000</v>
      </c>
      <c r="E12" s="10">
        <f>D12*12</f>
        <v>12000</v>
      </c>
      <c r="F12" s="15">
        <v>1000</v>
      </c>
      <c r="G12" s="10">
        <f>F12*12</f>
        <v>12000</v>
      </c>
      <c r="H12" s="15">
        <v>1000</v>
      </c>
      <c r="I12" s="10">
        <f>H12*12</f>
        <v>12000</v>
      </c>
      <c r="J12" s="15">
        <v>1000</v>
      </c>
      <c r="K12" s="10">
        <f>J12*12</f>
        <v>12000</v>
      </c>
      <c r="L12" s="6" t="s">
        <v>31</v>
      </c>
      <c r="M12" s="18"/>
      <c r="N12" s="18"/>
    </row>
    <row r="13" spans="1:14" ht="12.75">
      <c r="A13" s="6" t="s">
        <v>36</v>
      </c>
      <c r="B13" s="15">
        <f>C13/12</f>
        <v>2586.6666666666665</v>
      </c>
      <c r="C13" s="10">
        <f>B4-(C8+C9+C10+C11+C12+C16+C17+C19)</f>
        <v>31040</v>
      </c>
      <c r="D13" s="15">
        <f>E13/12</f>
        <v>2347.7777777777787</v>
      </c>
      <c r="E13" s="10">
        <f>D4-(E8+E9+E10+E11+E12+E16+E17+E19)</f>
        <v>28173.333333333343</v>
      </c>
      <c r="F13" s="15">
        <f>G13/12</f>
        <v>1392.2222222222215</v>
      </c>
      <c r="G13" s="10">
        <f>F4-(G8+G9+G10+G11+G12+G16+G17+G19)</f>
        <v>16706.666666666657</v>
      </c>
      <c r="H13" s="15">
        <f>I13/12</f>
        <v>2467.222222222219</v>
      </c>
      <c r="I13" s="10">
        <f>H4-(I8+I9+I10+I11+I12+I16+I17+I19)</f>
        <v>29606.666666666628</v>
      </c>
      <c r="J13" s="15">
        <f>K13/12</f>
        <v>914.4444444444453</v>
      </c>
      <c r="K13" s="10">
        <f>J4-(K8+K9+K10+K11+K12+K16+K17+K19)</f>
        <v>10973.333333333343</v>
      </c>
      <c r="L13" s="6"/>
      <c r="M13" s="4"/>
      <c r="N13" s="4"/>
    </row>
    <row r="14" spans="1:14" ht="12.75">
      <c r="A14" s="16" t="s">
        <v>37</v>
      </c>
      <c r="B14" s="12">
        <f>SUM(B8:B13)</f>
        <v>21386.666666666668</v>
      </c>
      <c r="C14" s="10">
        <f>SUM(C8:C13)</f>
        <v>256640</v>
      </c>
      <c r="D14" s="10">
        <f aca="true" t="shared" si="1" ref="D14:K14">SUM(D8:D13)</f>
        <v>20581.11111111111</v>
      </c>
      <c r="E14" s="10">
        <f t="shared" si="1"/>
        <v>246973.33333333334</v>
      </c>
      <c r="F14" s="10">
        <f t="shared" si="1"/>
        <v>17358.88888888889</v>
      </c>
      <c r="G14" s="10">
        <f t="shared" si="1"/>
        <v>208306.66666666666</v>
      </c>
      <c r="H14" s="10">
        <f t="shared" si="1"/>
        <v>20983.888888888887</v>
      </c>
      <c r="I14" s="10">
        <f t="shared" si="1"/>
        <v>251806.66666666663</v>
      </c>
      <c r="J14" s="10">
        <f t="shared" si="1"/>
        <v>15747.77777777778</v>
      </c>
      <c r="K14" s="10">
        <f t="shared" si="1"/>
        <v>188973.33333333334</v>
      </c>
      <c r="L14" s="6"/>
      <c r="M14" s="4"/>
      <c r="N14" s="4"/>
    </row>
    <row r="15" spans="1:14" ht="12.75">
      <c r="A15" s="16" t="s">
        <v>38</v>
      </c>
      <c r="B15" s="15"/>
      <c r="C15" s="10"/>
      <c r="D15" s="11"/>
      <c r="E15" s="10"/>
      <c r="F15" s="11"/>
      <c r="G15" s="10"/>
      <c r="H15" s="11"/>
      <c r="I15" s="10"/>
      <c r="J15" s="11"/>
      <c r="K15" s="10"/>
      <c r="L15" s="6"/>
      <c r="M15" s="18"/>
      <c r="N15" s="18"/>
    </row>
    <row r="16" spans="1:14" ht="12.75">
      <c r="A16" s="6" t="s">
        <v>6</v>
      </c>
      <c r="B16" s="14">
        <v>2000</v>
      </c>
      <c r="C16" s="11">
        <f>B16*12</f>
        <v>24000</v>
      </c>
      <c r="D16" s="14">
        <v>2000</v>
      </c>
      <c r="E16" s="11">
        <f>D16*12</f>
        <v>24000</v>
      </c>
      <c r="F16" s="14">
        <v>2000</v>
      </c>
      <c r="G16" s="11">
        <f>F16*12</f>
        <v>24000</v>
      </c>
      <c r="H16" s="14">
        <v>2000</v>
      </c>
      <c r="I16" s="11">
        <f>H16*12</f>
        <v>24000</v>
      </c>
      <c r="J16" s="14">
        <v>2000</v>
      </c>
      <c r="K16" s="11">
        <f>J16*12</f>
        <v>24000</v>
      </c>
      <c r="L16" s="6" t="s">
        <v>43</v>
      </c>
      <c r="M16" s="18"/>
      <c r="N16" s="18"/>
    </row>
    <row r="17" spans="1:14" ht="12.75">
      <c r="A17" s="6" t="s">
        <v>23</v>
      </c>
      <c r="B17" s="14">
        <f>C17/12</f>
        <v>833.3333333333334</v>
      </c>
      <c r="C17" s="11">
        <f>B8</f>
        <v>10000</v>
      </c>
      <c r="D17" s="14">
        <f>E17/12</f>
        <v>805.5555555555555</v>
      </c>
      <c r="E17" s="11">
        <f>D8</f>
        <v>9666.666666666666</v>
      </c>
      <c r="F17" s="14">
        <f>G17/12</f>
        <v>694.4444444444445</v>
      </c>
      <c r="G17" s="11">
        <f>F8</f>
        <v>8333.333333333334</v>
      </c>
      <c r="H17" s="14">
        <f>I17/12</f>
        <v>819.4444444444445</v>
      </c>
      <c r="I17" s="11">
        <f>H8</f>
        <v>9833.333333333334</v>
      </c>
      <c r="J17" s="14">
        <f>K17/12</f>
        <v>638.8888888888889</v>
      </c>
      <c r="K17" s="11">
        <f>J8</f>
        <v>7666.666666666667</v>
      </c>
      <c r="L17" s="6" t="s">
        <v>44</v>
      </c>
      <c r="M17" s="18"/>
      <c r="N17" s="18"/>
    </row>
    <row r="18" spans="1:12" ht="12.75">
      <c r="A18" s="16" t="s">
        <v>39</v>
      </c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6"/>
    </row>
    <row r="19" spans="1:12" ht="12.75">
      <c r="A19" s="6" t="s">
        <v>32</v>
      </c>
      <c r="B19" s="14">
        <f>6500*12/100</f>
        <v>780</v>
      </c>
      <c r="C19" s="10">
        <f>B19*12</f>
        <v>9360</v>
      </c>
      <c r="D19" s="14">
        <f>6500*12/100</f>
        <v>780</v>
      </c>
      <c r="E19" s="10">
        <f>D19*12</f>
        <v>9360</v>
      </c>
      <c r="F19" s="14">
        <f>6500*12/100</f>
        <v>780</v>
      </c>
      <c r="G19" s="10">
        <f>F19*12</f>
        <v>9360</v>
      </c>
      <c r="H19" s="14">
        <f>6500*12/100</f>
        <v>780</v>
      </c>
      <c r="I19" s="10">
        <f>H19*12</f>
        <v>9360</v>
      </c>
      <c r="J19" s="14">
        <f>6500*12/100</f>
        <v>780</v>
      </c>
      <c r="K19" s="10">
        <f>J19*12</f>
        <v>9360</v>
      </c>
      <c r="L19" s="6" t="s">
        <v>49</v>
      </c>
    </row>
    <row r="20" spans="1:12" ht="12.75">
      <c r="A20" s="6" t="s">
        <v>40</v>
      </c>
      <c r="B20" s="14">
        <f aca="true" t="shared" si="2" ref="B20:K20">SUM(B8:B19)</f>
        <v>46386.66666666667</v>
      </c>
      <c r="C20" s="14">
        <f t="shared" si="2"/>
        <v>556640</v>
      </c>
      <c r="D20" s="14">
        <f t="shared" si="2"/>
        <v>44747.777777777774</v>
      </c>
      <c r="E20" s="14">
        <f t="shared" si="2"/>
        <v>536973.3333333334</v>
      </c>
      <c r="F20" s="14">
        <f t="shared" si="2"/>
        <v>38192.222222222226</v>
      </c>
      <c r="G20" s="14">
        <f t="shared" si="2"/>
        <v>458306.6666666666</v>
      </c>
      <c r="H20" s="14">
        <f t="shared" si="2"/>
        <v>45567.22222222222</v>
      </c>
      <c r="I20" s="14">
        <f t="shared" si="2"/>
        <v>546806.6666666666</v>
      </c>
      <c r="J20" s="14">
        <f t="shared" si="2"/>
        <v>34914.44444444445</v>
      </c>
      <c r="K20" s="14">
        <f t="shared" si="2"/>
        <v>418973.3333333334</v>
      </c>
      <c r="L20" s="6" t="s">
        <v>45</v>
      </c>
    </row>
    <row r="21" spans="1:12" ht="12.75">
      <c r="A21" s="16" t="s">
        <v>41</v>
      </c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6"/>
    </row>
    <row r="22" spans="1:12" ht="12.75">
      <c r="A22" s="6" t="s">
        <v>32</v>
      </c>
      <c r="B22" s="14">
        <f>SUM(B8:B9)*12/100</f>
        <v>1560</v>
      </c>
      <c r="C22" s="10">
        <f>B22*12</f>
        <v>18720</v>
      </c>
      <c r="D22" s="14">
        <f>SUM(D8:D9)*12/100</f>
        <v>1508</v>
      </c>
      <c r="E22" s="10">
        <f>D22*12</f>
        <v>18096</v>
      </c>
      <c r="F22" s="14">
        <f>SUM(F8:F9)*12/100</f>
        <v>1300</v>
      </c>
      <c r="G22" s="10">
        <f>F22*12</f>
        <v>15600</v>
      </c>
      <c r="H22" s="14">
        <f>SUM(H8:H9)*12/100</f>
        <v>1534</v>
      </c>
      <c r="I22" s="10">
        <f>H22*12</f>
        <v>18408</v>
      </c>
      <c r="J22" s="14">
        <f>SUM(J8:J9)*12/100</f>
        <v>1196.0000000000002</v>
      </c>
      <c r="K22" s="10">
        <f>J22*12</f>
        <v>14352.000000000004</v>
      </c>
      <c r="L22" s="6" t="s">
        <v>46</v>
      </c>
    </row>
    <row r="23" spans="1:12" ht="12.75">
      <c r="A23" s="6" t="s">
        <v>33</v>
      </c>
      <c r="B23" s="14">
        <f>IF(A14&lt;=5000,0,IF(A14&lt;=10000,175,IF(A14&gt;10000,200)))</f>
        <v>200</v>
      </c>
      <c r="C23" s="10">
        <f>B23*12+100</f>
        <v>2500</v>
      </c>
      <c r="D23" s="14">
        <f>IF(C14&lt;=5000,0,IF(C14&lt;=10000,175,IF(C14&gt;10000,200)))</f>
        <v>200</v>
      </c>
      <c r="E23" s="10">
        <f>D23*12+100</f>
        <v>2500</v>
      </c>
      <c r="F23" s="14">
        <f>IF(E14&lt;=5000,0,IF(E14&lt;=10000,175,IF(E14&gt;10000,200)))</f>
        <v>200</v>
      </c>
      <c r="G23" s="10">
        <f>F23*12+100</f>
        <v>2500</v>
      </c>
      <c r="H23" s="14">
        <f>IF(G14&lt;=5000,0,IF(G14&lt;=10000,175,IF(G14&gt;10000,200)))</f>
        <v>200</v>
      </c>
      <c r="I23" s="10">
        <f>H23*12+100</f>
        <v>2500</v>
      </c>
      <c r="J23" s="14">
        <f>IF(I14&lt;=5000,0,IF(I14&lt;=10000,175,IF(I14&gt;10000,200)))</f>
        <v>200</v>
      </c>
      <c r="K23" s="10">
        <f>J23*12+100</f>
        <v>2500</v>
      </c>
      <c r="L23" s="6" t="s">
        <v>47</v>
      </c>
    </row>
    <row r="24" spans="1:12" ht="12.75">
      <c r="A24" s="16" t="s">
        <v>42</v>
      </c>
      <c r="B24" s="14">
        <f>B14-(B22+B23)</f>
        <v>19626.666666666668</v>
      </c>
      <c r="C24" s="10">
        <f>B24*12</f>
        <v>235520</v>
      </c>
      <c r="D24" s="14">
        <f>D14-(D22+D23)</f>
        <v>18873.11111111111</v>
      </c>
      <c r="E24" s="10">
        <f>D24*12</f>
        <v>226477.3333333333</v>
      </c>
      <c r="F24" s="14">
        <f>F14-(F22+F23)</f>
        <v>15858.88888888889</v>
      </c>
      <c r="G24" s="10">
        <f>F24*12</f>
        <v>190306.6666666667</v>
      </c>
      <c r="H24" s="14">
        <f>H14-(H22+H23)</f>
        <v>19249.888888888887</v>
      </c>
      <c r="I24" s="10">
        <f>H24*12</f>
        <v>230998.66666666663</v>
      </c>
      <c r="J24" s="14">
        <f>J14-(J22+J23)</f>
        <v>14351.77777777778</v>
      </c>
      <c r="K24" s="10">
        <f>J24*12</f>
        <v>172221.33333333334</v>
      </c>
      <c r="L24" s="6" t="s">
        <v>48</v>
      </c>
    </row>
    <row r="25" spans="1:12" ht="12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22">
    <mergeCell ref="B4:C4"/>
    <mergeCell ref="D4:E4"/>
    <mergeCell ref="J3:K3"/>
    <mergeCell ref="F4:G4"/>
    <mergeCell ref="H4:I4"/>
    <mergeCell ref="J4:K4"/>
    <mergeCell ref="B3:C3"/>
    <mergeCell ref="D3:E3"/>
    <mergeCell ref="F3:G3"/>
    <mergeCell ref="H3:I3"/>
    <mergeCell ref="M6:N6"/>
    <mergeCell ref="M7:N7"/>
    <mergeCell ref="M3:N3"/>
    <mergeCell ref="M5:N5"/>
    <mergeCell ref="M10:N10"/>
    <mergeCell ref="M11:N11"/>
    <mergeCell ref="M8:N8"/>
    <mergeCell ref="M9:N9"/>
    <mergeCell ref="M16:N16"/>
    <mergeCell ref="M17:N17"/>
    <mergeCell ref="M12:N12"/>
    <mergeCell ref="M15:N1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F24" sqref="F24"/>
    </sheetView>
  </sheetViews>
  <sheetFormatPr defaultColWidth="9.140625" defaultRowHeight="12.75"/>
  <cols>
    <col min="2" max="2" width="14.00390625" style="0" bestFit="1" customWidth="1"/>
    <col min="3" max="3" width="12.00390625" style="0" bestFit="1" customWidth="1"/>
  </cols>
  <sheetData>
    <row r="2" spans="1:2" ht="12.75">
      <c r="A2" t="s">
        <v>56</v>
      </c>
      <c r="B2" t="s">
        <v>55</v>
      </c>
    </row>
    <row r="3" spans="2:5" ht="12.75">
      <c r="B3" t="s">
        <v>26</v>
      </c>
      <c r="C3">
        <v>10000</v>
      </c>
      <c r="D3">
        <v>120000</v>
      </c>
      <c r="E3">
        <f>D3+C3</f>
        <v>130000</v>
      </c>
    </row>
    <row r="4" spans="2:4" ht="12.75">
      <c r="B4" t="s">
        <v>4</v>
      </c>
      <c r="C4">
        <v>3000</v>
      </c>
      <c r="D4">
        <v>36000</v>
      </c>
    </row>
    <row r="5" spans="2:4" ht="12.75">
      <c r="B5" t="s">
        <v>5</v>
      </c>
      <c r="C5">
        <v>4000</v>
      </c>
      <c r="D5">
        <v>48000</v>
      </c>
    </row>
    <row r="6" spans="2:4" ht="12.75">
      <c r="B6" t="s">
        <v>34</v>
      </c>
      <c r="C6">
        <v>800</v>
      </c>
      <c r="D6">
        <v>9600</v>
      </c>
    </row>
    <row r="7" spans="2:4" ht="12.75">
      <c r="B7" t="s">
        <v>35</v>
      </c>
      <c r="C7">
        <v>1000</v>
      </c>
      <c r="D7">
        <v>12000</v>
      </c>
    </row>
    <row r="8" spans="2:4" ht="12.75">
      <c r="B8" t="s">
        <v>36</v>
      </c>
      <c r="C8">
        <v>2586.6666666666665</v>
      </c>
      <c r="D8">
        <v>31040</v>
      </c>
    </row>
    <row r="9" spans="2:4" ht="12.75">
      <c r="B9" t="s">
        <v>37</v>
      </c>
      <c r="C9">
        <v>21386.666666666668</v>
      </c>
      <c r="D9">
        <v>256640</v>
      </c>
    </row>
    <row r="11" spans="2:4" ht="12.75">
      <c r="B11" t="s">
        <v>52</v>
      </c>
      <c r="C11">
        <v>2500</v>
      </c>
      <c r="D11">
        <f>C11*12</f>
        <v>30000</v>
      </c>
    </row>
    <row r="14" spans="2:4" ht="12.75">
      <c r="B14" s="17" t="s">
        <v>54</v>
      </c>
      <c r="C14" s="17"/>
      <c r="D14">
        <f>IF(B2="m",E3*50%,IF(B2="n",E3*40%))</f>
        <v>65000</v>
      </c>
    </row>
    <row r="15" spans="2:3" ht="12.75">
      <c r="B15" s="17"/>
      <c r="C15" s="17"/>
    </row>
    <row r="16" spans="2:4" ht="12.75">
      <c r="B16" s="21" t="s">
        <v>53</v>
      </c>
      <c r="C16" s="21"/>
      <c r="D16" s="22">
        <f>D5</f>
        <v>48000</v>
      </c>
    </row>
    <row r="17" spans="2:4" ht="12.75">
      <c r="B17" s="21"/>
      <c r="C17" s="21"/>
      <c r="D17" s="22"/>
    </row>
    <row r="19" spans="2:4" ht="12.75">
      <c r="B19" t="s">
        <v>57</v>
      </c>
      <c r="D19">
        <f>D11-E310%</f>
        <v>30000</v>
      </c>
    </row>
    <row r="21" spans="2:4" ht="12.75">
      <c r="B21" t="s">
        <v>58</v>
      </c>
      <c r="D21">
        <f>MIN(D14:D19)</f>
        <v>30000</v>
      </c>
    </row>
    <row r="23" spans="2:4" ht="12.75">
      <c r="B23" t="s">
        <v>59</v>
      </c>
      <c r="C23" t="s">
        <v>60</v>
      </c>
      <c r="D23">
        <f>D16-D19</f>
        <v>18000</v>
      </c>
    </row>
  </sheetData>
  <mergeCells count="2">
    <mergeCell ref="B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2011-04-23T05:16:24Z</dcterms:created>
  <dcterms:modified xsi:type="dcterms:W3CDTF">2011-04-25T12:46:04Z</dcterms:modified>
  <cp:category/>
  <cp:version/>
  <cp:contentType/>
  <cp:contentStatus/>
</cp:coreProperties>
</file>